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tabRatio="991" activeTab="0"/>
  </bookViews>
  <sheets>
    <sheet name="Arkusz1" sheetId="1" r:id="rId1"/>
    <sheet name="Arkusz2" sheetId="2" r:id="rId2"/>
    <sheet name="Arkusz3" sheetId="3" r:id="rId3"/>
  </sheets>
  <definedNames>
    <definedName name="_xlfn.CEILING.MATH" hidden="1">#NAME?</definedName>
    <definedName name="_xlfn.FLOOR.MATH" hidden="1">#NAME?</definedName>
    <definedName name="_xlnm.Print_Area" localSheetId="0">'Arkusz1'!$A$1:$K$52</definedName>
  </definedNames>
  <calcPr fullCalcOnLoad="1"/>
</workbook>
</file>

<file path=xl/sharedStrings.xml><?xml version="1.0" encoding="utf-8"?>
<sst xmlns="http://schemas.openxmlformats.org/spreadsheetml/2006/main" count="146" uniqueCount="103">
  <si>
    <t>L.p.</t>
  </si>
  <si>
    <t>Nazwa</t>
  </si>
  <si>
    <t>j.m.</t>
  </si>
  <si>
    <t xml:space="preserve">R-S Światowid </t>
  </si>
  <si>
    <t>R-S BURSZTYN</t>
  </si>
  <si>
    <t>R-S ADMIRAŁ I</t>
  </si>
  <si>
    <t>Wartość brutto zł</t>
  </si>
  <si>
    <t>1.</t>
  </si>
  <si>
    <t>Bukiet jarzyn 3- składnikowy – typu królewski , mrożona</t>
  </si>
  <si>
    <t>kg</t>
  </si>
  <si>
    <t>2.</t>
  </si>
  <si>
    <t>Bukiet jarzyn 5- składnikowy  , mrożona</t>
  </si>
  <si>
    <t>3.</t>
  </si>
  <si>
    <t>Fasolka szparagowa cała -żółta   , mrożona</t>
  </si>
  <si>
    <t>4.</t>
  </si>
  <si>
    <t>Fasolka szparagowa cała -zielona   , mrożona</t>
  </si>
  <si>
    <t>5.</t>
  </si>
  <si>
    <t xml:space="preserve">Fasolka szpragowa cięta - zielona , mrożona </t>
  </si>
  <si>
    <t>6.</t>
  </si>
  <si>
    <t>Mieszanka węgierska ( pomidor , papryka , cukinia , cebula ) mrożona</t>
  </si>
  <si>
    <t>7.</t>
  </si>
  <si>
    <t>Frytka do pieczenia karbowana  90 s 9x12  1op=2,5 kg</t>
  </si>
  <si>
    <t>8.</t>
  </si>
  <si>
    <t>Grzyby- prawdziwki mrożone</t>
  </si>
  <si>
    <t>9.</t>
  </si>
  <si>
    <t>Grzyby -podgrzybki mrożone</t>
  </si>
  <si>
    <t>10.</t>
  </si>
  <si>
    <t>Grzyby –kurki blanszowane – mrożone</t>
  </si>
  <si>
    <t>11.</t>
  </si>
  <si>
    <t>Kalmary pierścienie duże mrożone</t>
  </si>
  <si>
    <t>12.</t>
  </si>
  <si>
    <t>Kalafior różyczki  , mrożony</t>
  </si>
  <si>
    <t>13.</t>
  </si>
  <si>
    <t>Kluski śląskie  , mrożone</t>
  </si>
  <si>
    <t>14.</t>
  </si>
  <si>
    <t>Knedle owocowe  , mrożone</t>
  </si>
  <si>
    <t>15.</t>
  </si>
  <si>
    <t>Pyzy mięsne , mrożone</t>
  </si>
  <si>
    <t>16.</t>
  </si>
  <si>
    <t>Placki ziemniaczane , mrożone</t>
  </si>
  <si>
    <t>17.</t>
  </si>
  <si>
    <t>Ciasto francuskie-mrożone XXL 1 szt = 375 g</t>
  </si>
  <si>
    <t>18.</t>
  </si>
  <si>
    <t>Lody wielosmakowe</t>
  </si>
  <si>
    <t>19.</t>
  </si>
  <si>
    <t>Marchew kostka  , mrożona</t>
  </si>
  <si>
    <t>20.</t>
  </si>
  <si>
    <t>Marchew juniorka   , mrożona</t>
  </si>
  <si>
    <t>21.</t>
  </si>
  <si>
    <t>Mieszanka kompotowa bez pestki ( wiśnia ,śliwka,, truskawka , porzeczka ,gruszka )</t>
  </si>
  <si>
    <t>22.</t>
  </si>
  <si>
    <t>Papryka różnokolorowa , mrożona</t>
  </si>
  <si>
    <t>23.</t>
  </si>
  <si>
    <t>Pierogi z mięsem op=2,5 kg</t>
  </si>
  <si>
    <t>24.</t>
  </si>
  <si>
    <t>Pierogi ruskie op=2,5kg</t>
  </si>
  <si>
    <t>25.</t>
  </si>
  <si>
    <t>Pierogi z kapustą i grzybami 1op=2,5kg</t>
  </si>
  <si>
    <t>26.</t>
  </si>
  <si>
    <t>Pierogi z owocami 1op=2,5kg</t>
  </si>
  <si>
    <t>27.</t>
  </si>
  <si>
    <t>Pierogi z serem 1op = 2,5kg</t>
  </si>
  <si>
    <t>28.</t>
  </si>
  <si>
    <t xml:space="preserve">Szpinak rozdrobniony  , mrożony  </t>
  </si>
  <si>
    <t>29.</t>
  </si>
  <si>
    <t>Szpinak liście , mrożony</t>
  </si>
  <si>
    <t>30.</t>
  </si>
  <si>
    <t>Szparagi , mrożone</t>
  </si>
  <si>
    <t>31.</t>
  </si>
  <si>
    <t>Truskawka mrożona</t>
  </si>
  <si>
    <t>32.</t>
  </si>
  <si>
    <t>Malina mrożona</t>
  </si>
  <si>
    <t>33.</t>
  </si>
  <si>
    <t>Włoszczyzna  mrożona (marchew,pietruszka,seler, por)</t>
  </si>
  <si>
    <t>34.</t>
  </si>
  <si>
    <t>Brokuły różyczki  , mrożone</t>
  </si>
  <si>
    <t>35.</t>
  </si>
  <si>
    <t>Groszek mrożony</t>
  </si>
  <si>
    <t>36.</t>
  </si>
  <si>
    <t>Brukselka mrożona</t>
  </si>
  <si>
    <t>37.</t>
  </si>
  <si>
    <t>Krokiety z kapustą i grzybami</t>
  </si>
  <si>
    <t>38.</t>
  </si>
  <si>
    <t>Krokiety z mięsem</t>
  </si>
  <si>
    <t>39.</t>
  </si>
  <si>
    <t>Mieszanka chińska</t>
  </si>
  <si>
    <t>40.</t>
  </si>
  <si>
    <t>Rozetki ziemniaczane , mrożone</t>
  </si>
  <si>
    <t>41.</t>
  </si>
  <si>
    <t>ziemniaki talarki mrożone</t>
  </si>
  <si>
    <t>42.</t>
  </si>
  <si>
    <t>przegrzebki mrożone</t>
  </si>
  <si>
    <t>43.</t>
  </si>
  <si>
    <t>Ziemniaki pieczone ćwiartki bez skóry , mrożone</t>
  </si>
  <si>
    <t>44.</t>
  </si>
  <si>
    <t xml:space="preserve">Uszka z grzybami </t>
  </si>
  <si>
    <t>ŁĄCZNIE</t>
  </si>
  <si>
    <t>RS HENRYK</t>
  </si>
  <si>
    <t>Przedmiot zamówienia - produkty mrożone na okres 3 miesięcy</t>
  </si>
  <si>
    <t xml:space="preserve">wartość netto zł </t>
  </si>
  <si>
    <t xml:space="preserve">Cena jedn. netto zł
</t>
  </si>
  <si>
    <t xml:space="preserve">Ilość </t>
  </si>
  <si>
    <t xml:space="preserve">Załacznik nr 1a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</si>
</sst>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b/>
      <sz val="9"/>
      <color indexed="8"/>
      <name val="Times New Roman1"/>
      <family val="0"/>
    </font>
    <font>
      <b/>
      <sz val="9"/>
      <color indexed="8"/>
      <name val="Times New Roman"/>
      <family val="1"/>
    </font>
    <font>
      <sz val="9"/>
      <color indexed="8"/>
      <name val="Times New Roman1"/>
      <family val="0"/>
    </font>
    <font>
      <sz val="9"/>
      <name val="Times New Roman1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1" applyNumberFormat="1">
      <alignment/>
      <protection/>
    </xf>
    <xf numFmtId="0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2" fillId="0" borderId="0" xfId="51">
      <alignment/>
      <protection/>
    </xf>
    <xf numFmtId="0" fontId="7" fillId="33" borderId="10" xfId="51" applyNumberFormat="1" applyFont="1" applyFill="1" applyBorder="1" applyAlignment="1">
      <alignment vertical="center" wrapText="1"/>
      <protection/>
    </xf>
    <xf numFmtId="0" fontId="7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51" applyNumberFormat="1" applyFont="1" applyFill="1" applyBorder="1" applyAlignment="1">
      <alignment horizontal="center" vertical="center" wrapText="1"/>
      <protection/>
    </xf>
    <xf numFmtId="0" fontId="9" fillId="34" borderId="10" xfId="51" applyNumberFormat="1" applyFont="1" applyFill="1" applyBorder="1" applyAlignment="1">
      <alignment vertical="center" wrapText="1"/>
      <protection/>
    </xf>
    <xf numFmtId="0" fontId="9" fillId="0" borderId="10" xfId="51" applyNumberFormat="1" applyFont="1" applyBorder="1" applyAlignment="1">
      <alignment vertical="center" wrapText="1"/>
      <protection/>
    </xf>
    <xf numFmtId="4" fontId="2" fillId="0" borderId="10" xfId="51" applyNumberFormat="1" applyBorder="1">
      <alignment/>
      <protection/>
    </xf>
    <xf numFmtId="0" fontId="10" fillId="0" borderId="10" xfId="51" applyNumberFormat="1" applyFont="1" applyBorder="1" applyAlignment="1">
      <alignment vertical="center" wrapText="1"/>
      <protection/>
    </xf>
    <xf numFmtId="0" fontId="9" fillId="34" borderId="10" xfId="51" applyNumberFormat="1" applyFont="1" applyFill="1" applyBorder="1" applyAlignment="1">
      <alignment horizontal="left" vertical="center" wrapText="1"/>
      <protection/>
    </xf>
    <xf numFmtId="0" fontId="9" fillId="0" borderId="10" xfId="51" applyNumberFormat="1" applyFont="1" applyBorder="1" applyAlignment="1">
      <alignment horizontal="center" vertical="center" wrapText="1"/>
      <protection/>
    </xf>
    <xf numFmtId="0" fontId="11" fillId="33" borderId="10" xfId="51" applyNumberFormat="1" applyFont="1" applyFill="1" applyBorder="1">
      <alignment/>
      <protection/>
    </xf>
    <xf numFmtId="4" fontId="13" fillId="0" borderId="10" xfId="51" applyNumberFormat="1" applyFont="1" applyBorder="1" applyAlignment="1">
      <alignment horizontal="center" vertical="center"/>
      <protection/>
    </xf>
    <xf numFmtId="4" fontId="14" fillId="0" borderId="10" xfId="51" applyNumberFormat="1" applyFont="1" applyBorder="1" applyAlignment="1">
      <alignment horizontal="center" vertical="center"/>
      <protection/>
    </xf>
    <xf numFmtId="0" fontId="10" fillId="33" borderId="10" xfId="51" applyNumberFormat="1" applyFont="1" applyFill="1" applyBorder="1" applyAlignment="1">
      <alignment vertical="center"/>
      <protection/>
    </xf>
    <xf numFmtId="0" fontId="8" fillId="33" borderId="11" xfId="51" applyNumberFormat="1" applyFont="1" applyFill="1" applyBorder="1" applyAlignment="1">
      <alignment horizontal="center" vertical="center" wrapText="1"/>
      <protection/>
    </xf>
    <xf numFmtId="4" fontId="13" fillId="0" borderId="11" xfId="51" applyNumberFormat="1" applyFont="1" applyBorder="1" applyAlignment="1">
      <alignment horizontal="center" vertical="center"/>
      <protection/>
    </xf>
    <xf numFmtId="4" fontId="12" fillId="0" borderId="11" xfId="51" applyNumberFormat="1" applyFont="1" applyBorder="1">
      <alignment/>
      <protection/>
    </xf>
    <xf numFmtId="0" fontId="7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4" fontId="13" fillId="35" borderId="10" xfId="51" applyNumberFormat="1" applyFont="1" applyFill="1" applyBorder="1" applyAlignment="1">
      <alignment horizontal="center" vertical="center"/>
      <protection/>
    </xf>
    <xf numFmtId="4" fontId="12" fillId="35" borderId="10" xfId="51" applyNumberFormat="1" applyFont="1" applyFill="1" applyBorder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="90" zoomScaleSheetLayoutView="90" zoomScalePageLayoutView="0" workbookViewId="0" topLeftCell="A40">
      <selection activeCell="P49" sqref="P49"/>
    </sheetView>
  </sheetViews>
  <sheetFormatPr defaultColWidth="8.796875" defaultRowHeight="14.25"/>
  <cols>
    <col min="1" max="1" width="6.09765625" style="0" customWidth="1"/>
    <col min="2" max="2" width="24.796875" style="0" customWidth="1"/>
    <col min="3" max="3" width="4.19921875" style="0" customWidth="1"/>
    <col min="4" max="4" width="7.3984375" style="0" hidden="1" customWidth="1"/>
    <col min="5" max="5" width="10.8984375" style="0" hidden="1" customWidth="1"/>
    <col min="6" max="6" width="7.59765625" style="0" hidden="1" customWidth="1"/>
    <col min="7" max="7" width="2.796875" style="0" hidden="1" customWidth="1"/>
    <col min="8" max="8" width="9.09765625" style="0" customWidth="1"/>
    <col min="9" max="9" width="12.09765625" style="0" customWidth="1"/>
    <col min="10" max="10" width="14.19921875" style="0" customWidth="1"/>
    <col min="11" max="11" width="19" style="0" customWidth="1"/>
  </cols>
  <sheetData>
    <row r="2" spans="1:11" ht="14.25">
      <c r="A2" s="1"/>
      <c r="B2" s="2" t="s">
        <v>98</v>
      </c>
      <c r="C2" s="2"/>
      <c r="D2" s="2"/>
      <c r="E2" s="2"/>
      <c r="F2" s="2"/>
      <c r="G2" s="2"/>
      <c r="H2" s="2"/>
      <c r="I2" s="3"/>
      <c r="J2" s="3"/>
      <c r="K2" s="4"/>
    </row>
    <row r="3" spans="1:11" ht="13.5">
      <c r="A3" s="5"/>
      <c r="B3" s="2"/>
      <c r="C3" s="2"/>
      <c r="D3" s="2"/>
      <c r="E3" s="2"/>
      <c r="F3" s="2"/>
      <c r="G3" s="2"/>
      <c r="H3" s="2"/>
      <c r="I3" s="3"/>
      <c r="J3" s="3"/>
      <c r="K3" s="6"/>
    </row>
    <row r="4" spans="1:11" ht="14.25">
      <c r="A4" s="5"/>
      <c r="B4" s="2"/>
      <c r="C4" s="2"/>
      <c r="D4" s="2"/>
      <c r="E4" s="2"/>
      <c r="F4" s="2"/>
      <c r="G4" s="2"/>
      <c r="H4" s="1"/>
      <c r="I4" s="7"/>
      <c r="J4" s="7"/>
      <c r="K4" s="7"/>
    </row>
    <row r="5" spans="1:11" ht="14.25" customHeight="1">
      <c r="A5" s="5"/>
      <c r="B5" s="5" t="s">
        <v>102</v>
      </c>
      <c r="C5" s="5"/>
      <c r="D5" s="5"/>
      <c r="E5" s="5"/>
      <c r="F5" s="5"/>
      <c r="G5" s="5"/>
      <c r="H5" s="1"/>
      <c r="I5" s="7"/>
      <c r="J5" s="7"/>
      <c r="K5" s="7"/>
    </row>
    <row r="6" spans="1:11" ht="57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97</v>
      </c>
      <c r="H6" s="10" t="s">
        <v>101</v>
      </c>
      <c r="I6" s="26" t="s">
        <v>100</v>
      </c>
      <c r="J6" s="10" t="s">
        <v>99</v>
      </c>
      <c r="K6" s="21" t="s">
        <v>6</v>
      </c>
    </row>
    <row r="7" spans="1:11" ht="22.5">
      <c r="A7" s="11" t="s">
        <v>7</v>
      </c>
      <c r="B7" s="12" t="s">
        <v>8</v>
      </c>
      <c r="C7" s="12" t="s">
        <v>9</v>
      </c>
      <c r="D7" s="24">
        <v>160</v>
      </c>
      <c r="E7" s="24">
        <f>_xlfn.CEILING.MATH(100/2)</f>
        <v>50</v>
      </c>
      <c r="F7" s="24">
        <v>100</v>
      </c>
      <c r="G7" s="24">
        <v>180</v>
      </c>
      <c r="H7" s="20">
        <f>SUM(D7:G7)</f>
        <v>490</v>
      </c>
      <c r="I7" s="18"/>
      <c r="J7" s="27"/>
      <c r="K7" s="22"/>
    </row>
    <row r="8" spans="1:11" ht="22.5">
      <c r="A8" s="11" t="s">
        <v>10</v>
      </c>
      <c r="B8" s="12" t="s">
        <v>11</v>
      </c>
      <c r="C8" s="12" t="s">
        <v>9</v>
      </c>
      <c r="D8" s="24">
        <f>_xlfn.CEILING.MATH(20/2)</f>
        <v>10</v>
      </c>
      <c r="E8" s="24">
        <f>_xlfn.CEILING.MATH(50/2)</f>
        <v>25</v>
      </c>
      <c r="F8" s="24">
        <f>_xlfn.CEILING.MATH(20/2)</f>
        <v>10</v>
      </c>
      <c r="G8" s="24"/>
      <c r="H8" s="20">
        <f aca="true" t="shared" si="0" ref="H8:H50">SUM(D8:G8)</f>
        <v>45</v>
      </c>
      <c r="I8" s="18"/>
      <c r="J8" s="27"/>
      <c r="K8" s="22"/>
    </row>
    <row r="9" spans="1:11" ht="22.5">
      <c r="A9" s="11" t="s">
        <v>12</v>
      </c>
      <c r="B9" s="12" t="s">
        <v>13</v>
      </c>
      <c r="C9" s="12" t="s">
        <v>9</v>
      </c>
      <c r="D9" s="24">
        <v>0</v>
      </c>
      <c r="E9" s="24">
        <f>_xlfn.CEILING.MATH(5/2)</f>
        <v>3</v>
      </c>
      <c r="F9" s="24">
        <f>_xlfn.CEILING.MATH(10/2)</f>
        <v>5</v>
      </c>
      <c r="G9" s="24"/>
      <c r="H9" s="20">
        <f t="shared" si="0"/>
        <v>8</v>
      </c>
      <c r="I9" s="18"/>
      <c r="J9" s="27"/>
      <c r="K9" s="22"/>
    </row>
    <row r="10" spans="1:11" ht="22.5">
      <c r="A10" s="11" t="s">
        <v>14</v>
      </c>
      <c r="B10" s="12" t="s">
        <v>15</v>
      </c>
      <c r="C10" s="12" t="s">
        <v>9</v>
      </c>
      <c r="D10" s="24">
        <v>0</v>
      </c>
      <c r="E10" s="24">
        <f>_xlfn.CEILING.MATH(10/2)</f>
        <v>5</v>
      </c>
      <c r="F10" s="24">
        <v>80</v>
      </c>
      <c r="G10" s="24">
        <f>_xlfn.CEILING.MATH(150/2)</f>
        <v>75</v>
      </c>
      <c r="H10" s="20">
        <f t="shared" si="0"/>
        <v>160</v>
      </c>
      <c r="I10" s="18"/>
      <c r="J10" s="27"/>
      <c r="K10" s="22"/>
    </row>
    <row r="11" spans="1:11" ht="22.5">
      <c r="A11" s="11" t="s">
        <v>16</v>
      </c>
      <c r="B11" s="14" t="s">
        <v>17</v>
      </c>
      <c r="C11" s="12" t="s">
        <v>9</v>
      </c>
      <c r="D11" s="24">
        <v>220</v>
      </c>
      <c r="E11" s="24">
        <v>35</v>
      </c>
      <c r="F11" s="24">
        <f>_xlfn.CEILING.MATH(20/2)</f>
        <v>10</v>
      </c>
      <c r="G11" s="24">
        <v>70</v>
      </c>
      <c r="H11" s="20">
        <f t="shared" si="0"/>
        <v>335</v>
      </c>
      <c r="I11" s="18"/>
      <c r="J11" s="27"/>
      <c r="K11" s="22"/>
    </row>
    <row r="12" spans="1:11" ht="22.5">
      <c r="A12" s="11" t="s">
        <v>18</v>
      </c>
      <c r="B12" s="12" t="s">
        <v>19</v>
      </c>
      <c r="C12" s="12" t="s">
        <v>9</v>
      </c>
      <c r="D12" s="24">
        <f>_xlfn.CEILING.MATH(5/2)</f>
        <v>3</v>
      </c>
      <c r="E12" s="24">
        <f>_xlfn.CEILING.MATH(10/2)</f>
        <v>5</v>
      </c>
      <c r="F12" s="24">
        <f>_xlfn.CEILING.MATH(30/2)</f>
        <v>15</v>
      </c>
      <c r="G12" s="24"/>
      <c r="H12" s="20">
        <f t="shared" si="0"/>
        <v>23</v>
      </c>
      <c r="I12" s="18"/>
      <c r="J12" s="27"/>
      <c r="K12" s="22"/>
    </row>
    <row r="13" spans="1:11" ht="22.5">
      <c r="A13" s="11" t="s">
        <v>20</v>
      </c>
      <c r="B13" s="12" t="s">
        <v>21</v>
      </c>
      <c r="C13" s="12" t="s">
        <v>9</v>
      </c>
      <c r="D13" s="24">
        <f>_xlfn.CEILING.MATH(5/2)</f>
        <v>3</v>
      </c>
      <c r="E13" s="24">
        <f>_xlfn.CEILING.MATH(82.5/2)</f>
        <v>42</v>
      </c>
      <c r="F13" s="24">
        <v>90</v>
      </c>
      <c r="G13" s="24">
        <v>85</v>
      </c>
      <c r="H13" s="20">
        <f t="shared" si="0"/>
        <v>220</v>
      </c>
      <c r="I13" s="18"/>
      <c r="J13" s="27"/>
      <c r="K13" s="22"/>
    </row>
    <row r="14" spans="1:11" ht="13.5">
      <c r="A14" s="11" t="s">
        <v>22</v>
      </c>
      <c r="B14" s="14" t="s">
        <v>23</v>
      </c>
      <c r="C14" s="12" t="s">
        <v>9</v>
      </c>
      <c r="D14" s="24">
        <v>0</v>
      </c>
      <c r="E14" s="24">
        <f>_xlfn.CEILING.MATH(5/2)</f>
        <v>3</v>
      </c>
      <c r="F14" s="24">
        <f>_xlfn.CEILING.MATH(10/2)</f>
        <v>5</v>
      </c>
      <c r="G14" s="24"/>
      <c r="H14" s="20">
        <f t="shared" si="0"/>
        <v>8</v>
      </c>
      <c r="I14" s="18"/>
      <c r="J14" s="27"/>
      <c r="K14" s="22"/>
    </row>
    <row r="15" spans="1:11" ht="13.5">
      <c r="A15" s="11" t="s">
        <v>24</v>
      </c>
      <c r="B15" s="14" t="s">
        <v>25</v>
      </c>
      <c r="C15" s="12" t="s">
        <v>9</v>
      </c>
      <c r="D15" s="24">
        <f>_xlfn.CEILING.MATH(2/1)</f>
        <v>2</v>
      </c>
      <c r="E15" s="24">
        <f>_xlfn.CEILING.MATH(5/2)</f>
        <v>3</v>
      </c>
      <c r="F15" s="24">
        <f>_xlfn.CEILING.MATH(30/2)</f>
        <v>15</v>
      </c>
      <c r="G15" s="24"/>
      <c r="H15" s="20">
        <f t="shared" si="0"/>
        <v>20</v>
      </c>
      <c r="I15" s="18"/>
      <c r="J15" s="27"/>
      <c r="K15" s="22"/>
    </row>
    <row r="16" spans="1:11" ht="13.5">
      <c r="A16" s="11" t="s">
        <v>26</v>
      </c>
      <c r="B16" s="14" t="s">
        <v>27</v>
      </c>
      <c r="C16" s="12" t="s">
        <v>9</v>
      </c>
      <c r="D16" s="24">
        <f>_xlfn.CEILING.MATH(2/2)</f>
        <v>1</v>
      </c>
      <c r="E16" s="24">
        <v>0</v>
      </c>
      <c r="F16" s="24">
        <f>_xlfn.CEILING.MATH(2.5/2)</f>
        <v>2</v>
      </c>
      <c r="G16" s="24"/>
      <c r="H16" s="20">
        <f t="shared" si="0"/>
        <v>3</v>
      </c>
      <c r="I16" s="18"/>
      <c r="J16" s="27"/>
      <c r="K16" s="22"/>
    </row>
    <row r="17" spans="1:11" ht="13.5">
      <c r="A17" s="11" t="s">
        <v>28</v>
      </c>
      <c r="B17" s="14" t="s">
        <v>29</v>
      </c>
      <c r="C17" s="12" t="s">
        <v>9</v>
      </c>
      <c r="D17" s="24">
        <v>0</v>
      </c>
      <c r="E17" s="24">
        <v>0</v>
      </c>
      <c r="F17" s="24">
        <f>_xlfn.CEILING.MATH(5/2)</f>
        <v>3</v>
      </c>
      <c r="G17" s="24"/>
      <c r="H17" s="20">
        <f t="shared" si="0"/>
        <v>3</v>
      </c>
      <c r="I17" s="18"/>
      <c r="J17" s="27"/>
      <c r="K17" s="22"/>
    </row>
    <row r="18" spans="1:11" ht="13.5">
      <c r="A18" s="11" t="s">
        <v>30</v>
      </c>
      <c r="B18" s="12" t="s">
        <v>31</v>
      </c>
      <c r="C18" s="12" t="s">
        <v>9</v>
      </c>
      <c r="D18" s="24">
        <v>280</v>
      </c>
      <c r="E18" s="24">
        <f>_xlfn.CEILING.MATH(130/2)</f>
        <v>65</v>
      </c>
      <c r="F18" s="24">
        <v>120</v>
      </c>
      <c r="G18" s="24">
        <v>140</v>
      </c>
      <c r="H18" s="20">
        <f t="shared" si="0"/>
        <v>605</v>
      </c>
      <c r="I18" s="18"/>
      <c r="J18" s="27"/>
      <c r="K18" s="22"/>
    </row>
    <row r="19" spans="1:11" ht="13.5">
      <c r="A19" s="11" t="s">
        <v>32</v>
      </c>
      <c r="B19" s="12" t="s">
        <v>33</v>
      </c>
      <c r="C19" s="12" t="s">
        <v>9</v>
      </c>
      <c r="D19" s="24">
        <f>_xlfn.CEILING.MATH(10/2)</f>
        <v>5</v>
      </c>
      <c r="E19" s="24">
        <f>_xlfn.CEILING.MATH(50/2)</f>
        <v>25</v>
      </c>
      <c r="F19" s="24">
        <f>_xlfn.CEILING.MATH(60/2)</f>
        <v>30</v>
      </c>
      <c r="G19" s="24">
        <f>_xlfn.CEILING.MATH(120/2)</f>
        <v>60</v>
      </c>
      <c r="H19" s="20">
        <f t="shared" si="0"/>
        <v>120</v>
      </c>
      <c r="I19" s="18"/>
      <c r="J19" s="27"/>
      <c r="K19" s="22"/>
    </row>
    <row r="20" spans="1:11" ht="13.5">
      <c r="A20" s="11" t="s">
        <v>34</v>
      </c>
      <c r="B20" s="12" t="s">
        <v>35</v>
      </c>
      <c r="C20" s="12" t="s">
        <v>9</v>
      </c>
      <c r="D20" s="24">
        <v>0</v>
      </c>
      <c r="E20" s="24">
        <f>_xlfn.CEILING.MATH(32.5/2)</f>
        <v>17</v>
      </c>
      <c r="F20" s="24">
        <f>_xlfn.CEILING.MATH(41.5/2)</f>
        <v>21</v>
      </c>
      <c r="G20" s="24">
        <f>_xlfn.CEILING.MATH(50/2)</f>
        <v>25</v>
      </c>
      <c r="H20" s="20">
        <f t="shared" si="0"/>
        <v>63</v>
      </c>
      <c r="I20" s="18"/>
      <c r="J20" s="27"/>
      <c r="K20" s="22"/>
    </row>
    <row r="21" spans="1:11" ht="13.5">
      <c r="A21" s="11" t="s">
        <v>36</v>
      </c>
      <c r="B21" s="12" t="s">
        <v>37</v>
      </c>
      <c r="C21" s="12" t="s">
        <v>9</v>
      </c>
      <c r="D21" s="24">
        <v>0</v>
      </c>
      <c r="E21" s="24">
        <f>_xlfn.CEILING.MATH(24/2)</f>
        <v>12</v>
      </c>
      <c r="F21" s="24">
        <f>_xlfn.CEILING.MATH(60/2)</f>
        <v>30</v>
      </c>
      <c r="G21" s="24">
        <f>_xlfn.CEILING.MATH(50/2)</f>
        <v>25</v>
      </c>
      <c r="H21" s="20">
        <f t="shared" si="0"/>
        <v>67</v>
      </c>
      <c r="I21" s="18"/>
      <c r="J21" s="27"/>
      <c r="K21" s="22"/>
    </row>
    <row r="22" spans="1:11" ht="13.5">
      <c r="A22" s="11" t="s">
        <v>38</v>
      </c>
      <c r="B22" s="12" t="s">
        <v>39</v>
      </c>
      <c r="C22" s="12" t="s">
        <v>9</v>
      </c>
      <c r="D22" s="24">
        <v>0</v>
      </c>
      <c r="E22" s="24">
        <f>_xlfn.CEILING.MATH(24/2)</f>
        <v>12</v>
      </c>
      <c r="F22" s="24">
        <f>_xlfn.CEILING.MATH(72/2)</f>
        <v>36</v>
      </c>
      <c r="G22" s="24">
        <f>_xlfn.CEILING.MATH(15/2)</f>
        <v>8</v>
      </c>
      <c r="H22" s="20">
        <f t="shared" si="0"/>
        <v>56</v>
      </c>
      <c r="I22" s="18"/>
      <c r="J22" s="27"/>
      <c r="K22" s="22"/>
    </row>
    <row r="23" spans="1:11" ht="22.5">
      <c r="A23" s="11" t="s">
        <v>40</v>
      </c>
      <c r="B23" s="15" t="s">
        <v>41</v>
      </c>
      <c r="C23" s="12" t="s">
        <v>9</v>
      </c>
      <c r="D23" s="24">
        <f>_xlfn.CEILING.MATH(5/2)</f>
        <v>3</v>
      </c>
      <c r="E23" s="24">
        <f>_xlfn.CEILING.MATH(3.75/2)</f>
        <v>2</v>
      </c>
      <c r="F23" s="24">
        <f>_xlfn.CEILING.MATH(3.75/2)</f>
        <v>2</v>
      </c>
      <c r="G23" s="24">
        <f>_xlfn.CEILING.MATH(20/2)</f>
        <v>10</v>
      </c>
      <c r="H23" s="20">
        <f t="shared" si="0"/>
        <v>17</v>
      </c>
      <c r="I23" s="18"/>
      <c r="J23" s="27"/>
      <c r="K23" s="22"/>
    </row>
    <row r="24" spans="1:11" ht="13.5">
      <c r="A24" s="11" t="s">
        <v>42</v>
      </c>
      <c r="B24" s="12" t="s">
        <v>43</v>
      </c>
      <c r="C24" s="12" t="s">
        <v>9</v>
      </c>
      <c r="D24" s="24">
        <v>0</v>
      </c>
      <c r="E24" s="24">
        <v>0</v>
      </c>
      <c r="F24" s="24">
        <f>_xlfn.CEILING.MATH(2/2)</f>
        <v>1</v>
      </c>
      <c r="G24" s="24"/>
      <c r="H24" s="20">
        <f t="shared" si="0"/>
        <v>1</v>
      </c>
      <c r="I24" s="18"/>
      <c r="J24" s="27"/>
      <c r="K24" s="22"/>
    </row>
    <row r="25" spans="1:11" ht="13.5">
      <c r="A25" s="11" t="s">
        <v>44</v>
      </c>
      <c r="B25" s="12" t="s">
        <v>45</v>
      </c>
      <c r="C25" s="12" t="s">
        <v>9</v>
      </c>
      <c r="D25" s="24">
        <v>220</v>
      </c>
      <c r="E25" s="24">
        <f>_xlfn.CEILING.MATH(150/2)</f>
        <v>75</v>
      </c>
      <c r="F25" s="24">
        <f>_xlfn.CEILING.MATH(112.5/2)</f>
        <v>57</v>
      </c>
      <c r="G25" s="24">
        <f>_xlfn.CEILING.MATH(30/2)</f>
        <v>15</v>
      </c>
      <c r="H25" s="20">
        <f t="shared" si="0"/>
        <v>367</v>
      </c>
      <c r="I25" s="18"/>
      <c r="J25" s="27"/>
      <c r="K25" s="22"/>
    </row>
    <row r="26" spans="1:11" ht="13.5">
      <c r="A26" s="11" t="s">
        <v>46</v>
      </c>
      <c r="B26" s="12" t="s">
        <v>47</v>
      </c>
      <c r="C26" s="12" t="s">
        <v>9</v>
      </c>
      <c r="D26" s="24">
        <f>_xlfn.CEILING.MATH(20/2)</f>
        <v>10</v>
      </c>
      <c r="E26" s="24">
        <f>_xlfn.CEILING.MATH(20/2)</f>
        <v>10</v>
      </c>
      <c r="F26" s="24">
        <v>50</v>
      </c>
      <c r="G26" s="24">
        <f>_xlfn.CEILING.MATH(220/2)</f>
        <v>110</v>
      </c>
      <c r="H26" s="20">
        <f t="shared" si="0"/>
        <v>180</v>
      </c>
      <c r="I26" s="18"/>
      <c r="J26" s="27"/>
      <c r="K26" s="22"/>
    </row>
    <row r="27" spans="1:11" ht="34.5">
      <c r="A27" s="11" t="s">
        <v>48</v>
      </c>
      <c r="B27" s="12" t="s">
        <v>49</v>
      </c>
      <c r="C27" s="12" t="s">
        <v>9</v>
      </c>
      <c r="D27" s="24">
        <v>780</v>
      </c>
      <c r="E27" s="24">
        <v>200</v>
      </c>
      <c r="F27" s="24">
        <f>_xlfn.CEILING.MATH(52.5/2)</f>
        <v>27</v>
      </c>
      <c r="G27" s="24">
        <v>145</v>
      </c>
      <c r="H27" s="20">
        <f t="shared" si="0"/>
        <v>1152</v>
      </c>
      <c r="I27" s="18"/>
      <c r="J27" s="27"/>
      <c r="K27" s="22"/>
    </row>
    <row r="28" spans="1:11" ht="13.5">
      <c r="A28" s="11" t="s">
        <v>50</v>
      </c>
      <c r="B28" s="12" t="s">
        <v>51</v>
      </c>
      <c r="C28" s="12" t="s">
        <v>9</v>
      </c>
      <c r="D28" s="24">
        <v>0</v>
      </c>
      <c r="E28" s="24">
        <f>_xlfn.CEILING.MATH(5/2)</f>
        <v>3</v>
      </c>
      <c r="F28" s="24">
        <f>_xlfn.CEILING.MATH(52.5/2)</f>
        <v>27</v>
      </c>
      <c r="G28" s="24"/>
      <c r="H28" s="20">
        <f t="shared" si="0"/>
        <v>30</v>
      </c>
      <c r="I28" s="18"/>
      <c r="J28" s="27"/>
      <c r="K28" s="22"/>
    </row>
    <row r="29" spans="1:11" ht="13.5">
      <c r="A29" s="11" t="s">
        <v>52</v>
      </c>
      <c r="B29" s="14" t="s">
        <v>53</v>
      </c>
      <c r="C29" s="12" t="s">
        <v>9</v>
      </c>
      <c r="D29" s="24">
        <v>0</v>
      </c>
      <c r="E29" s="24">
        <v>10</v>
      </c>
      <c r="F29" s="24">
        <v>35</v>
      </c>
      <c r="G29" s="24">
        <f>_xlfn.CEILING.MATH(30/2)</f>
        <v>15</v>
      </c>
      <c r="H29" s="20">
        <f t="shared" si="0"/>
        <v>60</v>
      </c>
      <c r="I29" s="19"/>
      <c r="J29" s="27"/>
      <c r="K29" s="22"/>
    </row>
    <row r="30" spans="1:11" ht="13.5">
      <c r="A30" s="11" t="s">
        <v>54</v>
      </c>
      <c r="B30" s="14" t="s">
        <v>55</v>
      </c>
      <c r="C30" s="12" t="s">
        <v>9</v>
      </c>
      <c r="D30" s="24">
        <v>0</v>
      </c>
      <c r="E30" s="24">
        <f>_xlfn.CEILING.MATH(24/2)</f>
        <v>12</v>
      </c>
      <c r="F30" s="24">
        <f>_xlfn.CEILING.MATH(5/2)</f>
        <v>3</v>
      </c>
      <c r="G30" s="24">
        <f>_xlfn.CEILING.MATH(30/2)</f>
        <v>15</v>
      </c>
      <c r="H30" s="20">
        <f t="shared" si="0"/>
        <v>30</v>
      </c>
      <c r="I30" s="19"/>
      <c r="J30" s="27"/>
      <c r="K30" s="22"/>
    </row>
    <row r="31" spans="1:11" ht="13.5">
      <c r="A31" s="11" t="s">
        <v>56</v>
      </c>
      <c r="B31" s="14" t="s">
        <v>57</v>
      </c>
      <c r="C31" s="12" t="s">
        <v>9</v>
      </c>
      <c r="D31" s="24">
        <v>0</v>
      </c>
      <c r="E31" s="24">
        <f>_xlfn.CEILING.MATH(30/2)</f>
        <v>15</v>
      </c>
      <c r="F31" s="24">
        <f>_xlfn.CEILING.MATH(15/2)</f>
        <v>8</v>
      </c>
      <c r="G31" s="24">
        <f>_xlfn.CEILING.MATH(25/2)</f>
        <v>13</v>
      </c>
      <c r="H31" s="20">
        <f t="shared" si="0"/>
        <v>36</v>
      </c>
      <c r="I31" s="19"/>
      <c r="J31" s="27"/>
      <c r="K31" s="22"/>
    </row>
    <row r="32" spans="1:11" ht="13.5">
      <c r="A32" s="11" t="s">
        <v>58</v>
      </c>
      <c r="B32" s="14" t="s">
        <v>59</v>
      </c>
      <c r="C32" s="12" t="s">
        <v>9</v>
      </c>
      <c r="D32" s="24">
        <v>0</v>
      </c>
      <c r="E32" s="24">
        <f>_xlfn.CEILING.MATH(6/2)</f>
        <v>3</v>
      </c>
      <c r="F32" s="24">
        <f>_xlfn.CEILING.MATH(15/2)</f>
        <v>8</v>
      </c>
      <c r="G32" s="24">
        <f>_xlfn.CEILING.MATH(15/2)</f>
        <v>8</v>
      </c>
      <c r="H32" s="20">
        <f t="shared" si="0"/>
        <v>19</v>
      </c>
      <c r="I32" s="19"/>
      <c r="J32" s="27"/>
      <c r="K32" s="22"/>
    </row>
    <row r="33" spans="1:11" ht="13.5">
      <c r="A33" s="11" t="s">
        <v>60</v>
      </c>
      <c r="B33" s="14" t="s">
        <v>61</v>
      </c>
      <c r="C33" s="12" t="s">
        <v>9</v>
      </c>
      <c r="D33" s="24">
        <f>_xlfn.CEILING.MATH(200/2)</f>
        <v>100</v>
      </c>
      <c r="E33" s="24">
        <f>_xlfn.CEILING.MATH(58/2)</f>
        <v>29</v>
      </c>
      <c r="F33" s="24">
        <f>_xlfn.CEILING.MATH(10/2)</f>
        <v>5</v>
      </c>
      <c r="G33" s="24">
        <f>_xlfn.CEILING.MATH(30/2)</f>
        <v>15</v>
      </c>
      <c r="H33" s="20">
        <f t="shared" si="0"/>
        <v>149</v>
      </c>
      <c r="I33" s="19"/>
      <c r="J33" s="27"/>
      <c r="K33" s="22"/>
    </row>
    <row r="34" spans="1:11" ht="13.5">
      <c r="A34" s="11" t="s">
        <v>62</v>
      </c>
      <c r="B34" s="14" t="s">
        <v>63</v>
      </c>
      <c r="C34" s="12" t="s">
        <v>9</v>
      </c>
      <c r="D34" s="24">
        <v>120</v>
      </c>
      <c r="E34" s="24">
        <v>30</v>
      </c>
      <c r="F34" s="24">
        <f>_xlfn.CEILING.MATH(15/2)</f>
        <v>8</v>
      </c>
      <c r="G34" s="24">
        <f>_xlfn.CEILING.MATH(35/2)</f>
        <v>18</v>
      </c>
      <c r="H34" s="20">
        <f t="shared" si="0"/>
        <v>176</v>
      </c>
      <c r="I34" s="19"/>
      <c r="J34" s="27"/>
      <c r="K34" s="22"/>
    </row>
    <row r="35" spans="1:11" ht="13.5">
      <c r="A35" s="11" t="s">
        <v>64</v>
      </c>
      <c r="B35" s="14" t="s">
        <v>65</v>
      </c>
      <c r="C35" s="12" t="s">
        <v>9</v>
      </c>
      <c r="D35" s="24">
        <v>0</v>
      </c>
      <c r="E35" s="24">
        <f>_xlfn.CEILING.MATH(5/2)</f>
        <v>3</v>
      </c>
      <c r="F35" s="24">
        <f>_xlfn.CEILING.MATH(30/2)</f>
        <v>15</v>
      </c>
      <c r="G35" s="24"/>
      <c r="H35" s="20">
        <f t="shared" si="0"/>
        <v>18</v>
      </c>
      <c r="I35" s="19"/>
      <c r="J35" s="27"/>
      <c r="K35" s="22"/>
    </row>
    <row r="36" spans="1:11" ht="13.5">
      <c r="A36" s="11" t="s">
        <v>66</v>
      </c>
      <c r="B36" s="14" t="s">
        <v>67</v>
      </c>
      <c r="C36" s="12" t="s">
        <v>9</v>
      </c>
      <c r="D36" s="24">
        <v>0</v>
      </c>
      <c r="E36" s="24">
        <f>_xlfn.CEILING.MATH(5/2)</f>
        <v>3</v>
      </c>
      <c r="F36" s="24">
        <f>_xlfn.CEILING.MATH(5/2)</f>
        <v>3</v>
      </c>
      <c r="G36" s="24"/>
      <c r="H36" s="20">
        <f t="shared" si="0"/>
        <v>6</v>
      </c>
      <c r="I36" s="19"/>
      <c r="J36" s="27"/>
      <c r="K36" s="22"/>
    </row>
    <row r="37" spans="1:11" ht="13.5">
      <c r="A37" s="11" t="s">
        <v>68</v>
      </c>
      <c r="B37" s="14" t="s">
        <v>69</v>
      </c>
      <c r="C37" s="12" t="s">
        <v>9</v>
      </c>
      <c r="D37" s="24">
        <v>0</v>
      </c>
      <c r="E37" s="24">
        <f>_xlfn.CEILING.MATH(5/2)</f>
        <v>3</v>
      </c>
      <c r="F37" s="24">
        <f>_xlfn.CEILING.MATH(10/2)</f>
        <v>5</v>
      </c>
      <c r="G37" s="24">
        <f>_xlfn.CEILING.MATH(5/2)</f>
        <v>3</v>
      </c>
      <c r="H37" s="20">
        <f t="shared" si="0"/>
        <v>11</v>
      </c>
      <c r="I37" s="19"/>
      <c r="J37" s="27"/>
      <c r="K37" s="22"/>
    </row>
    <row r="38" spans="1:11" ht="13.5">
      <c r="A38" s="11" t="s">
        <v>70</v>
      </c>
      <c r="B38" s="14" t="s">
        <v>71</v>
      </c>
      <c r="C38" s="12" t="s">
        <v>9</v>
      </c>
      <c r="D38" s="24">
        <v>0</v>
      </c>
      <c r="E38" s="24">
        <f>_xlfn.CEILING.MATH(5/2)</f>
        <v>3</v>
      </c>
      <c r="F38" s="24">
        <f>_xlfn.CEILING.MATH(20/2)</f>
        <v>10</v>
      </c>
      <c r="G38" s="24">
        <f>_xlfn.CEILING.MATH(5/2)</f>
        <v>3</v>
      </c>
      <c r="H38" s="20">
        <f t="shared" si="0"/>
        <v>16</v>
      </c>
      <c r="I38" s="19"/>
      <c r="J38" s="27"/>
      <c r="K38" s="22"/>
    </row>
    <row r="39" spans="1:11" ht="22.5">
      <c r="A39" s="11" t="s">
        <v>72</v>
      </c>
      <c r="B39" s="14" t="s">
        <v>73</v>
      </c>
      <c r="C39" s="12" t="s">
        <v>9</v>
      </c>
      <c r="D39" s="24">
        <v>850</v>
      </c>
      <c r="E39" s="24">
        <v>280</v>
      </c>
      <c r="F39" s="24">
        <v>160</v>
      </c>
      <c r="G39" s="24">
        <v>200</v>
      </c>
      <c r="H39" s="20">
        <f t="shared" si="0"/>
        <v>1490</v>
      </c>
      <c r="I39" s="19"/>
      <c r="J39" s="27"/>
      <c r="K39" s="22"/>
    </row>
    <row r="40" spans="1:11" ht="13.5">
      <c r="A40" s="11" t="s">
        <v>74</v>
      </c>
      <c r="B40" s="14" t="s">
        <v>75</v>
      </c>
      <c r="C40" s="12" t="s">
        <v>9</v>
      </c>
      <c r="D40" s="24">
        <v>190</v>
      </c>
      <c r="E40" s="24">
        <f>_xlfn.CEILING.MATH(155/2)</f>
        <v>78</v>
      </c>
      <c r="F40" s="24">
        <v>120</v>
      </c>
      <c r="G40" s="24">
        <v>120</v>
      </c>
      <c r="H40" s="20">
        <f t="shared" si="0"/>
        <v>508</v>
      </c>
      <c r="I40" s="19"/>
      <c r="J40" s="27"/>
      <c r="K40" s="22"/>
    </row>
    <row r="41" spans="1:11" ht="13.5">
      <c r="A41" s="11" t="s">
        <v>76</v>
      </c>
      <c r="B41" s="14" t="s">
        <v>77</v>
      </c>
      <c r="C41" s="12" t="s">
        <v>9</v>
      </c>
      <c r="D41" s="24">
        <f>_xlfn.CEILING.MATH(5/2)</f>
        <v>3</v>
      </c>
      <c r="E41" s="24">
        <f>_xlfn.CEILING.MATH(5/2)</f>
        <v>3</v>
      </c>
      <c r="F41" s="24">
        <f>_xlfn.CEILING.MATH(60/2)</f>
        <v>30</v>
      </c>
      <c r="G41" s="24"/>
      <c r="H41" s="20">
        <f t="shared" si="0"/>
        <v>36</v>
      </c>
      <c r="I41" s="19"/>
      <c r="J41" s="27"/>
      <c r="K41" s="22"/>
    </row>
    <row r="42" spans="1:11" ht="13.5">
      <c r="A42" s="11" t="s">
        <v>78</v>
      </c>
      <c r="B42" s="14" t="s">
        <v>79</v>
      </c>
      <c r="C42" s="12" t="s">
        <v>9</v>
      </c>
      <c r="D42" s="24">
        <f>_xlfn.CEILING.MATH(5/2)</f>
        <v>3</v>
      </c>
      <c r="E42" s="24">
        <f>_xlfn.CEILING.MATH(20/2)</f>
        <v>10</v>
      </c>
      <c r="F42" s="24">
        <f>_xlfn.CEILING.MATH(120/2)</f>
        <v>60</v>
      </c>
      <c r="G42" s="24">
        <f>_xlfn.CEILING.MATH(225/2)</f>
        <v>113</v>
      </c>
      <c r="H42" s="20">
        <f t="shared" si="0"/>
        <v>186</v>
      </c>
      <c r="I42" s="19"/>
      <c r="J42" s="27"/>
      <c r="K42" s="22"/>
    </row>
    <row r="43" spans="1:11" ht="13.5">
      <c r="A43" s="11" t="s">
        <v>80</v>
      </c>
      <c r="B43" s="14" t="s">
        <v>81</v>
      </c>
      <c r="C43" s="12" t="s">
        <v>9</v>
      </c>
      <c r="D43" s="24">
        <v>0</v>
      </c>
      <c r="E43" s="24">
        <f>_xlfn.CEILING.MATH(10/2)</f>
        <v>5</v>
      </c>
      <c r="F43" s="24">
        <f>_xlfn.CEILING.MATH(20/2)</f>
        <v>10</v>
      </c>
      <c r="G43" s="24">
        <f>_xlfn.CEILING.MATH(10/2)</f>
        <v>5</v>
      </c>
      <c r="H43" s="20">
        <f t="shared" si="0"/>
        <v>20</v>
      </c>
      <c r="I43" s="19"/>
      <c r="J43" s="27"/>
      <c r="K43" s="22"/>
    </row>
    <row r="44" spans="1:11" ht="13.5">
      <c r="A44" s="11" t="s">
        <v>82</v>
      </c>
      <c r="B44" s="14" t="s">
        <v>83</v>
      </c>
      <c r="C44" s="12" t="s">
        <v>9</v>
      </c>
      <c r="D44" s="24">
        <v>0</v>
      </c>
      <c r="E44" s="24">
        <f>_xlfn.CEILING.MATH(12/2)</f>
        <v>6</v>
      </c>
      <c r="F44" s="24">
        <f>_xlfn.CEILING.MATH(52/2)</f>
        <v>26</v>
      </c>
      <c r="G44" s="24">
        <f>_xlfn.CEILING.MATH(35/2)</f>
        <v>18</v>
      </c>
      <c r="H44" s="20">
        <f t="shared" si="0"/>
        <v>50</v>
      </c>
      <c r="I44" s="19"/>
      <c r="J44" s="27"/>
      <c r="K44" s="22"/>
    </row>
    <row r="45" spans="1:11" ht="13.5">
      <c r="A45" s="11" t="s">
        <v>84</v>
      </c>
      <c r="B45" s="12" t="s">
        <v>85</v>
      </c>
      <c r="C45" s="12" t="s">
        <v>9</v>
      </c>
      <c r="D45" s="24">
        <f>_xlfn.CEILING.MATH(5/2)</f>
        <v>3</v>
      </c>
      <c r="E45" s="24">
        <f>_xlfn.CEILING.MATH(5/2)</f>
        <v>3</v>
      </c>
      <c r="F45" s="24">
        <f>_xlfn.CEILING.MATH(20/2)</f>
        <v>10</v>
      </c>
      <c r="G45" s="24"/>
      <c r="H45" s="20">
        <f t="shared" si="0"/>
        <v>16</v>
      </c>
      <c r="I45" s="18"/>
      <c r="J45" s="27"/>
      <c r="K45" s="22"/>
    </row>
    <row r="46" spans="1:11" ht="13.5">
      <c r="A46" s="11" t="s">
        <v>86</v>
      </c>
      <c r="B46" s="12" t="s">
        <v>87</v>
      </c>
      <c r="C46" s="12" t="s">
        <v>9</v>
      </c>
      <c r="D46" s="24">
        <v>0</v>
      </c>
      <c r="E46" s="24">
        <f>_xlfn.CEILING.MATH(10/2)</f>
        <v>5</v>
      </c>
      <c r="F46" s="24">
        <f>_xlfn.CEILING.MATH(25/2)</f>
        <v>13</v>
      </c>
      <c r="G46" s="24"/>
      <c r="H46" s="20">
        <f t="shared" si="0"/>
        <v>18</v>
      </c>
      <c r="I46" s="18"/>
      <c r="J46" s="27"/>
      <c r="K46" s="22"/>
    </row>
    <row r="47" spans="1:11" ht="13.5">
      <c r="A47" s="11" t="s">
        <v>88</v>
      </c>
      <c r="B47" s="14" t="s">
        <v>89</v>
      </c>
      <c r="C47" s="12" t="s">
        <v>9</v>
      </c>
      <c r="D47" s="24">
        <v>0</v>
      </c>
      <c r="E47" s="24">
        <f>_xlfn.CEILING.MATH(10/2)</f>
        <v>5</v>
      </c>
      <c r="F47" s="24">
        <f>_xlfn.CEILING.MATH(25/2)</f>
        <v>13</v>
      </c>
      <c r="G47" s="24">
        <f>_xlfn.CEILING.MATH(25/2)</f>
        <v>13</v>
      </c>
      <c r="H47" s="20">
        <f t="shared" si="0"/>
        <v>31</v>
      </c>
      <c r="I47" s="18"/>
      <c r="J47" s="27"/>
      <c r="K47" s="22"/>
    </row>
    <row r="48" spans="1:11" ht="13.5">
      <c r="A48" s="11" t="s">
        <v>90</v>
      </c>
      <c r="B48" s="14" t="s">
        <v>91</v>
      </c>
      <c r="C48" s="12" t="s">
        <v>9</v>
      </c>
      <c r="D48" s="24">
        <v>0</v>
      </c>
      <c r="E48" s="24">
        <v>0</v>
      </c>
      <c r="F48" s="24">
        <f>_xlfn.CEILING.MATH(2/2)</f>
        <v>1</v>
      </c>
      <c r="G48" s="24"/>
      <c r="H48" s="20">
        <f t="shared" si="0"/>
        <v>1</v>
      </c>
      <c r="I48" s="18"/>
      <c r="J48" s="27"/>
      <c r="K48" s="22"/>
    </row>
    <row r="49" spans="1:11" ht="22.5">
      <c r="A49" s="11" t="s">
        <v>92</v>
      </c>
      <c r="B49" s="14" t="s">
        <v>93</v>
      </c>
      <c r="C49" s="12" t="s">
        <v>9</v>
      </c>
      <c r="D49" s="24">
        <v>0</v>
      </c>
      <c r="E49" s="24">
        <f>_xlfn.CEILING.MATH(35/2)</f>
        <v>18</v>
      </c>
      <c r="F49" s="24">
        <f>_xlfn.CEILING.MATH(70/2)</f>
        <v>35</v>
      </c>
      <c r="G49" s="24">
        <f>_xlfn.CEILING.MATH(25/2)</f>
        <v>13</v>
      </c>
      <c r="H49" s="20">
        <f t="shared" si="0"/>
        <v>66</v>
      </c>
      <c r="I49" s="18"/>
      <c r="J49" s="27"/>
      <c r="K49" s="22"/>
    </row>
    <row r="50" spans="1:11" ht="13.5">
      <c r="A50" s="11" t="s">
        <v>94</v>
      </c>
      <c r="B50" s="14" t="s">
        <v>95</v>
      </c>
      <c r="C50" s="12" t="s">
        <v>9</v>
      </c>
      <c r="D50" s="24">
        <v>0</v>
      </c>
      <c r="E50" s="24">
        <f>_xlfn.CEILING.MATH(5/2)</f>
        <v>3</v>
      </c>
      <c r="F50" s="24">
        <f>_xlfn.CEILING.MATH(5/2)</f>
        <v>3</v>
      </c>
      <c r="G50" s="24">
        <f>_xlfn.CEILING.MATH(25/2)</f>
        <v>13</v>
      </c>
      <c r="H50" s="20">
        <f t="shared" si="0"/>
        <v>19</v>
      </c>
      <c r="I50" s="18"/>
      <c r="J50" s="27"/>
      <c r="K50" s="22"/>
    </row>
    <row r="51" spans="1:11" ht="14.25">
      <c r="A51" s="16"/>
      <c r="B51" s="12" t="s">
        <v>96</v>
      </c>
      <c r="C51" s="12"/>
      <c r="D51" s="16"/>
      <c r="E51" s="25"/>
      <c r="F51" s="25"/>
      <c r="G51" s="25"/>
      <c r="H51" s="17"/>
      <c r="I51" s="13"/>
      <c r="J51" s="28"/>
      <c r="K51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ADM-I GASTRO</dc:creator>
  <cp:keywords/>
  <dc:description/>
  <cp:lastModifiedBy>mkopu</cp:lastModifiedBy>
  <cp:lastPrinted>2022-12-05T08:41:09Z</cp:lastPrinted>
  <dcterms:created xsi:type="dcterms:W3CDTF">2021-08-06T04:45:50Z</dcterms:created>
  <dcterms:modified xsi:type="dcterms:W3CDTF">2022-12-05T08:41:16Z</dcterms:modified>
  <cp:category/>
  <cp:version/>
  <cp:contentType/>
  <cp:contentStatus/>
</cp:coreProperties>
</file>